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hidePivotFieldList="1"/>
  <bookViews>
    <workbookView xWindow="-120" yWindow="-120" windowWidth="20730" windowHeight="11760" tabRatio="890" activeTab="1"/>
  </bookViews>
  <sheets>
    <sheet name="Структура  " sheetId="36" r:id="rId1"/>
    <sheet name="на 1 Гкал +" sheetId="38" r:id="rId2"/>
  </sheets>
  <externalReferences>
    <externalReference r:id="rId3"/>
  </externalReferences>
  <definedNames>
    <definedName name="_xlnm.Print_Area" localSheetId="1">'на 1 Гкал +'!$A$4:$F$59</definedName>
    <definedName name="_xlnm.Print_Area" localSheetId="0">'Структура  '!$A$6:$F$55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36"/>
  <c r="D13" s="1"/>
  <c r="E12"/>
  <c r="E13"/>
  <c r="D54"/>
  <c r="D15"/>
  <c r="C12" l="1"/>
  <c r="C54"/>
  <c r="C56" i="38" s="1"/>
  <c r="D56" s="1"/>
  <c r="E56" s="1"/>
  <c r="F56" s="1"/>
  <c r="D38"/>
  <c r="E54" i="36"/>
  <c r="F42" i="38"/>
  <c r="F32"/>
  <c r="C31"/>
  <c r="F23"/>
  <c r="F22" s="1"/>
  <c r="F20"/>
  <c r="F16"/>
  <c r="F54" i="36" l="1"/>
  <c r="C38" i="38"/>
  <c r="D17"/>
  <c r="C17" s="1"/>
  <c r="F39"/>
  <c r="F12"/>
  <c r="F30" i="36" l="1"/>
  <c r="C15" l="1"/>
  <c r="F21" l="1"/>
  <c r="F18"/>
  <c r="F14"/>
  <c r="F20" l="1"/>
  <c r="F10" s="1"/>
  <c r="F40" l="1"/>
  <c r="F37" l="1"/>
  <c r="C32" l="1"/>
  <c r="C45"/>
  <c r="C43"/>
  <c r="C36"/>
  <c r="E36" s="1"/>
  <c r="C34"/>
  <c r="C44"/>
  <c r="C33"/>
  <c r="C41"/>
  <c r="C39"/>
  <c r="C38"/>
  <c r="C31"/>
  <c r="C42"/>
  <c r="C40" l="1"/>
  <c r="C37" s="1"/>
  <c r="D23" l="1"/>
  <c r="C23" l="1"/>
  <c r="D25" i="38"/>
  <c r="C25" s="1"/>
  <c r="D17" i="36"/>
  <c r="D19" i="38" s="1"/>
  <c r="D22" i="36"/>
  <c r="D24" i="38" s="1"/>
  <c r="E22" i="36" l="1"/>
  <c r="E17"/>
  <c r="D19"/>
  <c r="D21" i="38" s="1"/>
  <c r="E24" i="36"/>
  <c r="E26" i="38" s="1"/>
  <c r="E19" i="36"/>
  <c r="E21" i="38" s="1"/>
  <c r="C17" i="36" l="1"/>
  <c r="E19" i="38"/>
  <c r="C19" s="1"/>
  <c r="E23"/>
  <c r="E20"/>
  <c r="C22" i="36"/>
  <c r="E24" i="38"/>
  <c r="C24" s="1"/>
  <c r="D20"/>
  <c r="D23"/>
  <c r="C21"/>
  <c r="C19" i="36"/>
  <c r="D21"/>
  <c r="D18"/>
  <c r="E21"/>
  <c r="E18"/>
  <c r="C23" i="38" l="1"/>
  <c r="C20"/>
  <c r="C21" i="36"/>
  <c r="F47"/>
  <c r="F49" i="38" s="1"/>
  <c r="C18" i="36"/>
  <c r="F48" i="38" l="1"/>
  <c r="F50" s="1"/>
  <c r="C49"/>
  <c r="C48" s="1"/>
  <c r="F46" i="36"/>
  <c r="F48" s="1"/>
  <c r="C47"/>
  <c r="C46" s="1"/>
  <c r="F49" l="1"/>
  <c r="F50" s="1"/>
  <c r="F51" s="1"/>
  <c r="F51" i="38"/>
  <c r="F52" s="1"/>
  <c r="F53" s="1"/>
  <c r="F52" i="36" l="1"/>
  <c r="F53" l="1"/>
  <c r="F54" i="38"/>
  <c r="F55" s="1"/>
  <c r="D25" i="36" l="1"/>
  <c r="E25"/>
  <c r="D24" l="1"/>
  <c r="D27" i="38"/>
  <c r="C25" i="36"/>
  <c r="C35"/>
  <c r="E27" i="38"/>
  <c r="E22" s="1"/>
  <c r="E20" i="36"/>
  <c r="C30" l="1"/>
  <c r="C27" i="38"/>
  <c r="D26"/>
  <c r="C24" i="36"/>
  <c r="D20"/>
  <c r="C26" i="38" l="1"/>
  <c r="D22"/>
  <c r="C20" i="36"/>
  <c r="C22" i="38" l="1"/>
  <c r="E16" i="36" l="1"/>
  <c r="D16"/>
  <c r="D18" i="38" l="1"/>
  <c r="C16" i="36"/>
  <c r="D14"/>
  <c r="E18" i="38"/>
  <c r="E16" s="1"/>
  <c r="E14" i="36"/>
  <c r="E26" l="1"/>
  <c r="E27"/>
  <c r="C18" i="38"/>
  <c r="D16"/>
  <c r="D26" i="36"/>
  <c r="D27"/>
  <c r="C14"/>
  <c r="E29" i="38"/>
  <c r="E28"/>
  <c r="D28" i="36" l="1"/>
  <c r="E28"/>
  <c r="E29" s="1"/>
  <c r="C26"/>
  <c r="C27"/>
  <c r="C11" s="1"/>
  <c r="C16" i="38"/>
  <c r="C29" s="1"/>
  <c r="D29"/>
  <c r="D28"/>
  <c r="D29" i="36" l="1"/>
  <c r="C29" s="1"/>
  <c r="C28"/>
  <c r="E30" i="38"/>
  <c r="C28"/>
  <c r="E32" i="36" l="1"/>
  <c r="E31"/>
  <c r="D30" i="38"/>
  <c r="C30" s="1"/>
  <c r="D33" i="36" l="1"/>
  <c r="D35"/>
  <c r="D32"/>
  <c r="D34"/>
  <c r="D31"/>
  <c r="E33" i="38"/>
  <c r="E34"/>
  <c r="D37" l="1"/>
  <c r="E35" i="36"/>
  <c r="D30"/>
  <c r="D33" i="38"/>
  <c r="E33" i="36"/>
  <c r="D35" i="38"/>
  <c r="D34"/>
  <c r="C34" s="1"/>
  <c r="D36"/>
  <c r="E34" i="36"/>
  <c r="C33" i="38" l="1"/>
  <c r="D32"/>
  <c r="E37"/>
  <c r="C37" s="1"/>
  <c r="D10" i="36"/>
  <c r="D11"/>
  <c r="E36" i="38"/>
  <c r="C36" s="1"/>
  <c r="E35"/>
  <c r="E30" i="36"/>
  <c r="E32" i="38" l="1"/>
  <c r="E13" s="1"/>
  <c r="E11" i="36"/>
  <c r="E10"/>
  <c r="C35" i="38"/>
  <c r="C32" s="1"/>
  <c r="D12"/>
  <c r="D13"/>
  <c r="C13" l="1"/>
  <c r="D14" s="1"/>
  <c r="E12"/>
  <c r="C12" s="1"/>
  <c r="D44" i="36"/>
  <c r="D42"/>
  <c r="D45"/>
  <c r="D41"/>
  <c r="D40"/>
  <c r="D42" i="38" s="1"/>
  <c r="D43" i="36"/>
  <c r="D39"/>
  <c r="D38"/>
  <c r="C10"/>
  <c r="E38"/>
  <c r="E42"/>
  <c r="E43"/>
  <c r="E39"/>
  <c r="E40"/>
  <c r="E42" i="38" s="1"/>
  <c r="E45" i="36"/>
  <c r="E41"/>
  <c r="E44"/>
  <c r="E14" i="38" l="1"/>
  <c r="C14" s="1"/>
  <c r="C42"/>
  <c r="E40"/>
  <c r="E37" i="36"/>
  <c r="E46" i="38"/>
  <c r="E41"/>
  <c r="E43"/>
  <c r="E45"/>
  <c r="D40"/>
  <c r="D37" i="36"/>
  <c r="D43" i="38"/>
  <c r="E47"/>
  <c r="E44"/>
  <c r="D41"/>
  <c r="D47"/>
  <c r="D45"/>
  <c r="D44"/>
  <c r="D46"/>
  <c r="E39" l="1"/>
  <c r="E50" s="1"/>
  <c r="E51" s="1"/>
  <c r="E52" s="1"/>
  <c r="E53" s="1"/>
  <c r="C43"/>
  <c r="C47"/>
  <c r="D48" i="36"/>
  <c r="C45" i="38"/>
  <c r="E48" i="36"/>
  <c r="D39" i="38"/>
  <c r="D50" s="1"/>
  <c r="C41"/>
  <c r="C44"/>
  <c r="C40"/>
  <c r="C46"/>
  <c r="D51" l="1"/>
  <c r="D52" s="1"/>
  <c r="C50"/>
  <c r="C39"/>
  <c r="E49" i="36"/>
  <c r="E50" s="1"/>
  <c r="E51" s="1"/>
  <c r="D49"/>
  <c r="D50" s="1"/>
  <c r="C48"/>
  <c r="D51" l="1"/>
  <c r="C50"/>
  <c r="C51" i="38"/>
  <c r="C49" i="36"/>
  <c r="D53" i="38"/>
  <c r="C52"/>
  <c r="C51" i="36" l="1"/>
  <c r="C53" i="38"/>
  <c r="E52" i="36" l="1"/>
  <c r="D52" l="1"/>
  <c r="E54" i="38"/>
  <c r="E55" s="1"/>
  <c r="E53" i="36"/>
  <c r="D54" i="38" l="1"/>
  <c r="C52" i="36"/>
  <c r="C53" s="1"/>
  <c r="D53"/>
  <c r="C54" i="38" l="1"/>
  <c r="C55" s="1"/>
  <c r="D55"/>
</calcChain>
</file>

<file path=xl/sharedStrings.xml><?xml version="1.0" encoding="utf-8"?>
<sst xmlns="http://schemas.openxmlformats.org/spreadsheetml/2006/main" count="200" uniqueCount="117">
  <si>
    <t>1.2</t>
  </si>
  <si>
    <t>9.</t>
  </si>
  <si>
    <t>1.1.</t>
  </si>
  <si>
    <t>1.3.</t>
  </si>
  <si>
    <t>1.3.1.</t>
  </si>
  <si>
    <t>1.3.2.</t>
  </si>
  <si>
    <t>1.4.</t>
  </si>
  <si>
    <t>2.1.</t>
  </si>
  <si>
    <t>2.2.</t>
  </si>
  <si>
    <t>2.3.</t>
  </si>
  <si>
    <t>3.</t>
  </si>
  <si>
    <t>4.</t>
  </si>
  <si>
    <t>5.</t>
  </si>
  <si>
    <t>6.</t>
  </si>
  <si>
    <t>7.</t>
  </si>
  <si>
    <t>8.</t>
  </si>
  <si>
    <t>10.</t>
  </si>
  <si>
    <t>1.</t>
  </si>
  <si>
    <t>2.</t>
  </si>
  <si>
    <t>№ з/п</t>
  </si>
  <si>
    <t>1.5.</t>
  </si>
  <si>
    <t>Найменування показників</t>
  </si>
  <si>
    <t xml:space="preserve">Теплова енергія </t>
  </si>
  <si>
    <t>Бюджет</t>
  </si>
  <si>
    <t>витрати, грн</t>
  </si>
  <si>
    <t>Виробництво                   ТЕ</t>
  </si>
  <si>
    <t>Транспортування ТЕ</t>
  </si>
  <si>
    <t>Постачання ТЕ</t>
  </si>
  <si>
    <t>Прямі матеріальні витрати,  у тому числі:</t>
  </si>
  <si>
    <t>1.1.1</t>
  </si>
  <si>
    <t xml:space="preserve">витрати на паливо </t>
  </si>
  <si>
    <t>1.1.2</t>
  </si>
  <si>
    <t>витрати на електроенергію</t>
  </si>
  <si>
    <t>1.1.3</t>
  </si>
  <si>
    <t>вода для технологічних потреб</t>
  </si>
  <si>
    <t>Прямі витрати на оплату праці, у  тому числі:</t>
  </si>
  <si>
    <t>Інші прямі витрати, у т.ч.:</t>
  </si>
  <si>
    <t xml:space="preserve">єдиний внесок  на загальнообов’язкове державне соціальне страхування </t>
  </si>
  <si>
    <t>Прямі витрати всього:</t>
  </si>
  <si>
    <t>Загальновиробничі витрати,  у тому числі.:</t>
  </si>
  <si>
    <t>Адміністративні витрати,  у тому числі:</t>
  </si>
  <si>
    <t>виплати на оплату праці,  єдиний внесок  на загальнообов’язкове державне соціальне страхування працівників</t>
  </si>
  <si>
    <t>Повна планована собівартість</t>
  </si>
  <si>
    <t>Вартість ТЕ за відповідним тарифом</t>
  </si>
  <si>
    <t>Обсяг в реалізованої теплової енергії споживачам, Гкал</t>
  </si>
  <si>
    <t>амортизація</t>
  </si>
  <si>
    <t>екологічний податок</t>
  </si>
  <si>
    <t>1.3.4.</t>
  </si>
  <si>
    <t xml:space="preserve">виплати на оплату праці  </t>
  </si>
  <si>
    <t>єдиний внесок  на загальнообов’язкове державне соціальне страхування працівників</t>
  </si>
  <si>
    <t>інші адміністративні витрати в т.ч.</t>
  </si>
  <si>
    <t xml:space="preserve">Витрати на збут, зокрема: </t>
  </si>
  <si>
    <t>3.1</t>
  </si>
  <si>
    <t>2.3.5</t>
  </si>
  <si>
    <t>2.3.4</t>
  </si>
  <si>
    <t>2.3.3</t>
  </si>
  <si>
    <t>1.2.1</t>
  </si>
  <si>
    <t>2.3.1</t>
  </si>
  <si>
    <t>2.3.2</t>
  </si>
  <si>
    <t>1.3.3.</t>
  </si>
  <si>
    <t>інші витрати, що безпосередньо відносяться до технологічного процесу виробництва теплової енергії (утилізація попелу)</t>
  </si>
  <si>
    <t>Витрати на розрахунково-касове обслуговування та інші послуги банків</t>
  </si>
  <si>
    <t>Витрати послуги Інтернету, продовження домену (хостинг сайту), електронний документообмін, електронний доступ до платфоми інформаційного бухгалтерського забезпечення, придбання ЕЦП</t>
  </si>
  <si>
    <t>Витрати на обслуговування оргтехніки та програмного забезпечення</t>
  </si>
  <si>
    <t xml:space="preserve">Витрати на оренду офісу </t>
  </si>
  <si>
    <t xml:space="preserve">Виробнича собівартість </t>
  </si>
  <si>
    <t>1.3.5.</t>
  </si>
  <si>
    <t>Формула</t>
  </si>
  <si>
    <t>Всього прямі витрати згідно ліцннзованої діяльності за мінусом втрат та покриття втрат</t>
  </si>
  <si>
    <t>Категорія споживачів</t>
  </si>
  <si>
    <t>Установи та організації, що фінансуються з державного бюджету</t>
  </si>
  <si>
    <t>грн за 1 Гкал</t>
  </si>
  <si>
    <t>у тому числі:</t>
  </si>
  <si>
    <t>виробництво 
теплової енергії</t>
  </si>
  <si>
    <t xml:space="preserve">транспортування 
теплової енергії </t>
  </si>
  <si>
    <t xml:space="preserve">постачання 
теплової енергії </t>
  </si>
  <si>
    <t xml:space="preserve">витрати на технічне обслуговування підрядним способом </t>
  </si>
  <si>
    <t>страхування</t>
  </si>
  <si>
    <t>інши витрати господарської діяльності</t>
  </si>
  <si>
    <t>Витрати поштові та мобільний зв'язок</t>
  </si>
  <si>
    <t>1.5.1.</t>
  </si>
  <si>
    <t>1.5.2.</t>
  </si>
  <si>
    <t>1.5.3.</t>
  </si>
  <si>
    <t>1.5.4</t>
  </si>
  <si>
    <t>1.5.5.</t>
  </si>
  <si>
    <t>1.5.6.</t>
  </si>
  <si>
    <t xml:space="preserve">Всього виробнича собівартість згідно ліцензованої діяльності  </t>
  </si>
  <si>
    <t xml:space="preserve"> Директор ТОВ "КРАТО- НТ"</t>
  </si>
  <si>
    <t>обслуговування лічильників тепл енергії</t>
  </si>
  <si>
    <t xml:space="preserve">Всього виробнича собівартість згідно ліцензованої діяльності  за мінусом витрат на покриття втрат в теплових мережах ТОВ "КРАТО-НТ" </t>
  </si>
  <si>
    <t>інши витрати господарської діяльності (послуги спецтехніки, автомобіля ,перевірка кошторисної документації)</t>
  </si>
  <si>
    <t>% враховуючи ліцензовану діяльність (виробництво, транспортування та постачання)</t>
  </si>
  <si>
    <t>Додаток 1</t>
  </si>
  <si>
    <t xml:space="preserve">до рішення  виконавчого комітету </t>
  </si>
  <si>
    <t xml:space="preserve">Ніжинської міської ради </t>
  </si>
  <si>
    <t xml:space="preserve"> Директор ТОВ "КРАТО-НТ"</t>
  </si>
  <si>
    <t xml:space="preserve">                                                             Бондаренко М.С.</t>
  </si>
  <si>
    <t>Додаток 2</t>
  </si>
  <si>
    <t xml:space="preserve">                                Бондаренко М.С.</t>
  </si>
  <si>
    <t>Вартість теплової енергії за відповідним тарифом</t>
  </si>
  <si>
    <t>Тариф на  теплову енергію, грн/Гкал без ПДВ</t>
  </si>
  <si>
    <t>Тариф на теплову енергію, грн/Гкал з податками</t>
  </si>
  <si>
    <t xml:space="preserve">   Структура витрат до тарифу на теплову енергію, що виробляється на установках з використанням альтернативних джерел енергії   ТОВ "КРАТО-НТ"</t>
  </si>
  <si>
    <t>Всього прямі витрати згідно ліцензованої діяльності за мінусом втрат та покриття втрат</t>
  </si>
  <si>
    <t xml:space="preserve"> СТРУКТУРА ТАРИФІВ 
на теплову енергію, вироблену на установках з використанням альтернативних джерел енергії  
ТОВ "КРАТО-НТ"</t>
  </si>
  <si>
    <t xml:space="preserve"> Тариф на теплову енергію</t>
  </si>
  <si>
    <t>Витрати послуги Інтернету, продовження домену (хостинг сайту), електронний документообмін, електронний доступ до платформи інформаційного бухгалтерського забезпечення, придбання ЕЦП</t>
  </si>
  <si>
    <t>обслуговування лічильників теплової енергії</t>
  </si>
  <si>
    <t>виплати на оплату праці,  єдиний внесок  на загально-обов’язкове державне соціальне страхування працівників</t>
  </si>
  <si>
    <t>Податки для юридичних осіб(ІІІ групи)(єдиний податок та військовий збір )</t>
  </si>
  <si>
    <t>Розрахунковий прибуток</t>
  </si>
  <si>
    <t>Податки для юридичних осіб (єдиний податок та військовий збір )</t>
  </si>
  <si>
    <t>Тариф на теплову енергію, грн/Гкал без ПДВ</t>
  </si>
  <si>
    <t xml:space="preserve">Тариф на теплову енергію, грн/Гкал з податками </t>
  </si>
  <si>
    <t>оренда майна та витрати на використання зем ділянки</t>
  </si>
  <si>
    <t>від  22.12.2025  №684</t>
  </si>
  <si>
    <t>від  22.12.2025 №684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</si>
</sst>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8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5">
    <xf numFmtId="0" fontId="0" fillId="0" borderId="0" xfId="0"/>
    <xf numFmtId="0" fontId="1" fillId="0" borderId="0" xfId="0" applyFont="1"/>
    <xf numFmtId="4" fontId="1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/>
    <xf numFmtId="0" fontId="4" fillId="0" borderId="0" xfId="0" applyFont="1"/>
    <xf numFmtId="0" fontId="1" fillId="2" borderId="0" xfId="0" applyFont="1" applyFill="1"/>
    <xf numFmtId="4" fontId="2" fillId="0" borderId="0" xfId="0" applyNumberFormat="1" applyFont="1" applyAlignment="1">
      <alignment horizontal="left" vertical="center" wrapText="1"/>
    </xf>
    <xf numFmtId="4" fontId="1" fillId="2" borderId="0" xfId="0" applyNumberFormat="1" applyFont="1" applyFill="1"/>
    <xf numFmtId="164" fontId="3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vertical="center" wrapText="1"/>
    </xf>
    <xf numFmtId="4" fontId="1" fillId="0" borderId="0" xfId="0" applyNumberFormat="1" applyFont="1" applyAlignment="1">
      <alignment horizontal="left"/>
    </xf>
    <xf numFmtId="165" fontId="10" fillId="0" borderId="0" xfId="0" applyNumberFormat="1" applyFont="1" applyAlignment="1">
      <alignment horizontal="center" wrapText="1"/>
    </xf>
    <xf numFmtId="165" fontId="10" fillId="0" borderId="0" xfId="0" applyNumberFormat="1" applyFont="1" applyAlignment="1">
      <alignment horizontal="center"/>
    </xf>
    <xf numFmtId="165" fontId="8" fillId="0" borderId="1" xfId="0" applyNumberFormat="1" applyFont="1" applyBorder="1" applyAlignment="1">
      <alignment horizontal="center" vertical="center" textRotation="90" wrapText="1"/>
    </xf>
    <xf numFmtId="165" fontId="11" fillId="0" borderId="0" xfId="0" applyNumberFormat="1" applyFont="1"/>
    <xf numFmtId="49" fontId="3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2" fontId="3" fillId="0" borderId="1" xfId="0" applyNumberFormat="1" applyFont="1" applyFill="1" applyBorder="1" applyAlignment="1">
      <alignment wrapText="1"/>
    </xf>
    <xf numFmtId="0" fontId="4" fillId="2" borderId="6" xfId="0" applyFont="1" applyFill="1" applyBorder="1" applyAlignment="1">
      <alignment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1" fillId="0" borderId="0" xfId="0" applyFont="1" applyFill="1"/>
    <xf numFmtId="49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left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2" fontId="3" fillId="0" borderId="2" xfId="0" applyNumberFormat="1" applyFont="1" applyFill="1" applyBorder="1" applyAlignment="1">
      <alignment vertical="center" wrapText="1"/>
    </xf>
    <xf numFmtId="2" fontId="3" fillId="0" borderId="2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/>
    </xf>
    <xf numFmtId="0" fontId="12" fillId="0" borderId="1" xfId="0" applyFont="1" applyFill="1" applyBorder="1" applyAlignment="1">
      <alignment horizontal="right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5" fillId="0" borderId="0" xfId="0" applyFont="1"/>
    <xf numFmtId="0" fontId="16" fillId="0" borderId="0" xfId="0" applyFont="1"/>
    <xf numFmtId="2" fontId="3" fillId="0" borderId="3" xfId="0" applyNumberFormat="1" applyFont="1" applyBorder="1" applyAlignment="1">
      <alignment wrapText="1"/>
    </xf>
    <xf numFmtId="2" fontId="3" fillId="0" borderId="3" xfId="0" applyNumberFormat="1" applyFont="1" applyFill="1" applyBorder="1" applyAlignment="1">
      <alignment wrapText="1"/>
    </xf>
    <xf numFmtId="2" fontId="17" fillId="0" borderId="2" xfId="0" applyNumberFormat="1" applyFont="1" applyBorder="1" applyAlignment="1">
      <alignment vertical="center" wrapText="1"/>
    </xf>
    <xf numFmtId="2" fontId="17" fillId="0" borderId="2" xfId="0" applyNumberFormat="1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165" fontId="10" fillId="0" borderId="0" xfId="0" applyNumberFormat="1" applyFont="1" applyAlignment="1">
      <alignment horizontal="center" wrapText="1"/>
    </xf>
    <xf numFmtId="165" fontId="10" fillId="0" borderId="0" xfId="0" applyNumberFormat="1" applyFont="1" applyAlignment="1">
      <alignment horizontal="center"/>
    </xf>
    <xf numFmtId="165" fontId="8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7;&#1090;&#1091;&#1089;&#1100;/&#1058;&#1040;&#1056;&#1048;&#1060;&#1048;/&#1050;&#1088;&#1072;&#1090;&#1086;-&#1053;&#1058;/2025/2025-12-08/1012/2025%20&#1058;&#1040;&#1056;&#1048;&#1060;%20&#1058;&#1054;&#1042;%20&#1050;&#1056;&#1040;&#1058;&#1054;%20&#1079;&#1084;&#1110;&#1085;&#1077;&#1085;&#1080;&#108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 ВИР"/>
      <sheetName val="ПЕЛЕТА"/>
      <sheetName val="ЛУЗГА"/>
      <sheetName val="ПАЛИВО"/>
      <sheetName val="ЕЛЕКТР"/>
      <sheetName val="ВОДА"/>
      <sheetName val="ЕЛЕКТР альт"/>
      <sheetName val="Реакт ен"/>
      <sheetName val="Диаграмма1"/>
      <sheetName val="ЗАРПЛАТА"/>
      <sheetName val="ЗАГАЛЬНА"/>
      <sheetName val="ЗВЕДЕНИЙ ТАРИ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>
        <row r="14">
          <cell r="D14">
            <v>283200</v>
          </cell>
        </row>
        <row r="15">
          <cell r="D15">
            <v>62304</v>
          </cell>
        </row>
        <row r="16">
          <cell r="D16">
            <v>47067.8</v>
          </cell>
        </row>
        <row r="17">
          <cell r="D17">
            <v>1558.43</v>
          </cell>
        </row>
        <row r="18">
          <cell r="D18">
            <v>28341.25</v>
          </cell>
        </row>
        <row r="19">
          <cell r="D19">
            <v>4166.67</v>
          </cell>
        </row>
        <row r="20">
          <cell r="I20">
            <v>0.74355177584003163</v>
          </cell>
        </row>
        <row r="30">
          <cell r="D30">
            <v>1276416</v>
          </cell>
        </row>
        <row r="31">
          <cell r="D31">
            <v>280811.52000000002</v>
          </cell>
        </row>
        <row r="32">
          <cell r="D32">
            <v>23347</v>
          </cell>
        </row>
        <row r="33">
          <cell r="D33">
            <v>2496.04</v>
          </cell>
        </row>
        <row r="34">
          <cell r="D34">
            <v>275000</v>
          </cell>
        </row>
        <row r="35">
          <cell r="D35">
            <v>22787</v>
          </cell>
        </row>
        <row r="36">
          <cell r="D36">
            <v>5100</v>
          </cell>
        </row>
      </sheetData>
      <sheetData sheetId="11">
        <row r="18">
          <cell r="G18">
            <v>2577417.1419851296</v>
          </cell>
        </row>
        <row r="57">
          <cell r="G57">
            <v>7473021.5008552168</v>
          </cell>
        </row>
        <row r="58">
          <cell r="G58">
            <v>279824.46832811687</v>
          </cell>
          <cell r="H58">
            <v>522542.54798331228</v>
          </cell>
        </row>
        <row r="59">
          <cell r="G59">
            <v>2345.1238039969367</v>
          </cell>
          <cell r="H59">
            <v>5471.9555426595189</v>
          </cell>
        </row>
        <row r="60">
          <cell r="G60">
            <v>198132.34899704781</v>
          </cell>
          <cell r="H60">
            <v>106686.64945994882</v>
          </cell>
        </row>
        <row r="61">
          <cell r="G61">
            <v>1938.5510123813385</v>
          </cell>
        </row>
        <row r="62">
          <cell r="G62">
            <v>160042.11731986245</v>
          </cell>
          <cell r="H62">
            <v>86176.524710695172</v>
          </cell>
        </row>
        <row r="63">
          <cell r="G63">
            <v>68231.862897914485</v>
          </cell>
          <cell r="H63">
            <v>36740.233868107796</v>
          </cell>
        </row>
        <row r="64">
          <cell r="G64">
            <v>211712.00661660903</v>
          </cell>
          <cell r="H64">
            <v>113998.77279355869</v>
          </cell>
        </row>
        <row r="66">
          <cell r="G66">
            <v>4262.2841512010882</v>
          </cell>
        </row>
        <row r="70">
          <cell r="I70">
            <v>22746.364150610327</v>
          </cell>
        </row>
        <row r="75">
          <cell r="F75">
            <v>2018.894</v>
          </cell>
          <cell r="G75">
            <v>2018.894</v>
          </cell>
          <cell r="H75">
            <v>2018.894</v>
          </cell>
          <cell r="I75">
            <v>2018.894</v>
          </cell>
        </row>
        <row r="78">
          <cell r="G78">
            <v>415890.91057579219</v>
          </cell>
          <cell r="H78">
            <v>44301.516842314108</v>
          </cell>
          <cell r="I78">
            <v>946.24874866538948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9"/>
  <sheetViews>
    <sheetView zoomScale="75" zoomScaleNormal="75" workbookViewId="0">
      <selection activeCell="B6" sqref="B6:F6"/>
    </sheetView>
  </sheetViews>
  <sheetFormatPr defaultRowHeight="18.75"/>
  <cols>
    <col min="1" max="1" width="7.28515625" style="1" customWidth="1"/>
    <col min="2" max="2" width="71.7109375" style="1" customWidth="1"/>
    <col min="3" max="3" width="21.7109375" style="12" customWidth="1"/>
    <col min="4" max="4" width="18.85546875" style="1" customWidth="1"/>
    <col min="5" max="5" width="19.7109375" style="1" customWidth="1"/>
    <col min="6" max="6" width="13.85546875" style="1" customWidth="1"/>
    <col min="7" max="7" width="10.28515625" bestFit="1" customWidth="1"/>
    <col min="8" max="8" width="11.28515625" bestFit="1" customWidth="1"/>
    <col min="9" max="9" width="12.85546875" bestFit="1" customWidth="1"/>
  </cols>
  <sheetData>
    <row r="1" spans="1:9">
      <c r="D1" s="67"/>
      <c r="E1" s="67"/>
    </row>
    <row r="2" spans="1:9">
      <c r="A2" s="35"/>
      <c r="B2" s="35"/>
      <c r="C2" s="35"/>
      <c r="D2" s="66" t="s">
        <v>92</v>
      </c>
      <c r="E2" s="66"/>
      <c r="F2" s="35"/>
    </row>
    <row r="3" spans="1:9">
      <c r="A3" s="35"/>
      <c r="B3" s="35"/>
      <c r="C3" s="35"/>
      <c r="D3" s="66" t="s">
        <v>93</v>
      </c>
      <c r="E3" s="66"/>
      <c r="F3" s="35"/>
    </row>
    <row r="4" spans="1:9">
      <c r="A4" s="35"/>
      <c r="B4" s="35"/>
      <c r="C4" s="35"/>
      <c r="D4" s="66" t="s">
        <v>94</v>
      </c>
      <c r="E4" s="66"/>
      <c r="F4" s="35"/>
    </row>
    <row r="5" spans="1:9">
      <c r="A5" s="35"/>
      <c r="B5" s="35"/>
      <c r="C5" s="35"/>
      <c r="D5" s="66" t="s">
        <v>115</v>
      </c>
      <c r="E5" s="66"/>
      <c r="F5" s="35"/>
    </row>
    <row r="6" spans="1:9" ht="38.450000000000003" customHeight="1">
      <c r="A6" s="36"/>
      <c r="B6" s="73" t="s">
        <v>102</v>
      </c>
      <c r="C6" s="73"/>
      <c r="D6" s="73"/>
      <c r="E6" s="73"/>
      <c r="F6" s="73"/>
    </row>
    <row r="7" spans="1:9">
      <c r="A7" s="74" t="s">
        <v>19</v>
      </c>
      <c r="B7" s="75" t="s">
        <v>21</v>
      </c>
      <c r="C7" s="37" t="s">
        <v>22</v>
      </c>
      <c r="D7" s="75" t="s">
        <v>23</v>
      </c>
      <c r="E7" s="75"/>
      <c r="F7" s="75"/>
    </row>
    <row r="8" spans="1:9">
      <c r="A8" s="74"/>
      <c r="B8" s="75"/>
      <c r="C8" s="37"/>
      <c r="D8" s="37"/>
      <c r="E8" s="37"/>
      <c r="F8" s="37"/>
    </row>
    <row r="9" spans="1:9" ht="37.5">
      <c r="A9" s="74"/>
      <c r="B9" s="75"/>
      <c r="C9" s="38" t="s">
        <v>24</v>
      </c>
      <c r="D9" s="37" t="s">
        <v>25</v>
      </c>
      <c r="E9" s="37" t="s">
        <v>26</v>
      </c>
      <c r="F9" s="37" t="s">
        <v>27</v>
      </c>
    </row>
    <row r="10" spans="1:9">
      <c r="A10" s="39" t="s">
        <v>17</v>
      </c>
      <c r="B10" s="40" t="s">
        <v>65</v>
      </c>
      <c r="C10" s="45">
        <f>(D10+E10)</f>
        <v>9660010.8738844711</v>
      </c>
      <c r="D10" s="45">
        <f>D26+D30</f>
        <v>8730066.9875251353</v>
      </c>
      <c r="E10" s="45">
        <f>E26+E30</f>
        <v>929943.88635933574</v>
      </c>
      <c r="F10" s="45">
        <f>F14+F18+F20+F30</f>
        <v>0</v>
      </c>
    </row>
    <row r="11" spans="1:9" ht="50.25" customHeight="1">
      <c r="A11" s="39"/>
      <c r="B11" s="42" t="s">
        <v>86</v>
      </c>
      <c r="C11" s="41">
        <f>C27+C30</f>
        <v>9660010.8738844711</v>
      </c>
      <c r="D11" s="41">
        <f>D27+D30</f>
        <v>8730066.9875251353</v>
      </c>
      <c r="E11" s="41">
        <f>E27+E30</f>
        <v>929943.88635933574</v>
      </c>
      <c r="F11" s="41">
        <v>0</v>
      </c>
      <c r="I11" s="16"/>
    </row>
    <row r="12" spans="1:9">
      <c r="A12" s="39"/>
      <c r="B12" s="57" t="s">
        <v>67</v>
      </c>
      <c r="C12" s="58">
        <f>D12+E12</f>
        <v>100</v>
      </c>
      <c r="D12" s="58">
        <f>D11/C11%</f>
        <v>90.373262530444876</v>
      </c>
      <c r="E12" s="58">
        <f>E11/C11%</f>
        <v>9.626737469555124</v>
      </c>
      <c r="F12" s="58"/>
      <c r="I12" s="16"/>
    </row>
    <row r="13" spans="1:9" ht="30">
      <c r="A13" s="39"/>
      <c r="B13" s="59" t="s">
        <v>91</v>
      </c>
      <c r="C13" s="60">
        <v>100</v>
      </c>
      <c r="D13" s="60">
        <f>D12</f>
        <v>90.373262530444876</v>
      </c>
      <c r="E13" s="60">
        <f>E12</f>
        <v>9.626737469555124</v>
      </c>
      <c r="F13" s="60">
        <v>0</v>
      </c>
    </row>
    <row r="14" spans="1:9">
      <c r="A14" s="39" t="s">
        <v>2</v>
      </c>
      <c r="B14" s="42" t="s">
        <v>28</v>
      </c>
      <c r="C14" s="41">
        <f t="shared" ref="C14:C19" si="0">SUM(D14:F14)</f>
        <v>8283205.5965133011</v>
      </c>
      <c r="D14" s="41">
        <f>SUM(D15:D17)</f>
        <v>7755191.0929873297</v>
      </c>
      <c r="E14" s="41">
        <f>SUM(E15:E17)</f>
        <v>528014.50352597178</v>
      </c>
      <c r="F14" s="41">
        <f>F15+F16+F17</f>
        <v>0</v>
      </c>
    </row>
    <row r="15" spans="1:9">
      <c r="A15" s="39" t="s">
        <v>29</v>
      </c>
      <c r="B15" s="40" t="s">
        <v>30</v>
      </c>
      <c r="C15" s="45">
        <f t="shared" si="0"/>
        <v>7473021.5008552168</v>
      </c>
      <c r="D15" s="45">
        <f>'[1]ЗВЕДЕНИЙ ТАРИФ'!$G$57</f>
        <v>7473021.5008552168</v>
      </c>
      <c r="E15" s="45">
        <v>0</v>
      </c>
      <c r="F15" s="45">
        <v>0</v>
      </c>
    </row>
    <row r="16" spans="1:9">
      <c r="A16" s="39" t="s">
        <v>31</v>
      </c>
      <c r="B16" s="40" t="s">
        <v>32</v>
      </c>
      <c r="C16" s="45">
        <f t="shared" si="0"/>
        <v>802367.01631142921</v>
      </c>
      <c r="D16" s="45">
        <f>'[1]ЗВЕДЕНИЙ ТАРИФ'!$G$58</f>
        <v>279824.46832811687</v>
      </c>
      <c r="E16" s="45">
        <f>'[1]ЗВЕДЕНИЙ ТАРИФ'!$H$58</f>
        <v>522542.54798331228</v>
      </c>
      <c r="F16" s="45">
        <v>0</v>
      </c>
    </row>
    <row r="17" spans="1:9">
      <c r="A17" s="39" t="s">
        <v>33</v>
      </c>
      <c r="B17" s="40" t="s">
        <v>34</v>
      </c>
      <c r="C17" s="45">
        <f t="shared" si="0"/>
        <v>7817.0793466564555</v>
      </c>
      <c r="D17" s="45">
        <f>'[1]ЗВЕДЕНИЙ ТАРИФ'!$G$59</f>
        <v>2345.1238039969367</v>
      </c>
      <c r="E17" s="45">
        <f>'[1]ЗВЕДЕНИЙ ТАРИФ'!$H$59</f>
        <v>5471.9555426595189</v>
      </c>
      <c r="F17" s="45">
        <v>0</v>
      </c>
    </row>
    <row r="18" spans="1:9">
      <c r="A18" s="39" t="s">
        <v>0</v>
      </c>
      <c r="B18" s="42" t="s">
        <v>35</v>
      </c>
      <c r="C18" s="41">
        <f t="shared" si="0"/>
        <v>325710.77941016771</v>
      </c>
      <c r="D18" s="41">
        <f>D19</f>
        <v>211712.00661660903</v>
      </c>
      <c r="E18" s="41">
        <f>E19</f>
        <v>113998.77279355869</v>
      </c>
      <c r="F18" s="41">
        <f>SUM(F19)</f>
        <v>0</v>
      </c>
    </row>
    <row r="19" spans="1:9">
      <c r="A19" s="39" t="s">
        <v>56</v>
      </c>
      <c r="B19" s="40" t="s">
        <v>48</v>
      </c>
      <c r="C19" s="45">
        <f t="shared" si="0"/>
        <v>325710.77941016771</v>
      </c>
      <c r="D19" s="45">
        <f>'[1]ЗВЕДЕНИЙ ТАРИФ'!$G$64</f>
        <v>211712.00661660903</v>
      </c>
      <c r="E19" s="45">
        <f>'[1]ЗВЕДЕНИЙ ТАРИФ'!$H$64</f>
        <v>113998.77279355869</v>
      </c>
      <c r="F19" s="45">
        <v>0</v>
      </c>
    </row>
    <row r="20" spans="1:9">
      <c r="A20" s="39" t="s">
        <v>3</v>
      </c>
      <c r="B20" s="42" t="s">
        <v>36</v>
      </c>
      <c r="C20" s="41">
        <f>(D20+E20)</f>
        <v>733866.94388739578</v>
      </c>
      <c r="D20" s="41">
        <f>SUM(D21:D25)</f>
        <v>479183.80583406112</v>
      </c>
      <c r="E20" s="41">
        <f t="shared" ref="E20:F20" si="1">SUM(E21:E25)</f>
        <v>254683.13805333467</v>
      </c>
      <c r="F20" s="41">
        <f t="shared" si="1"/>
        <v>0</v>
      </c>
    </row>
    <row r="21" spans="1:9" ht="37.5">
      <c r="A21" s="39" t="s">
        <v>4</v>
      </c>
      <c r="B21" s="40" t="s">
        <v>37</v>
      </c>
      <c r="C21" s="45">
        <f>SUM(D21:F21)</f>
        <v>71656.371470236903</v>
      </c>
      <c r="D21" s="45">
        <f>D19*22%</f>
        <v>46576.641455653989</v>
      </c>
      <c r="E21" s="45">
        <f>E19*22%</f>
        <v>25079.73001458291</v>
      </c>
      <c r="F21" s="45">
        <f>F19*0.22</f>
        <v>0</v>
      </c>
    </row>
    <row r="22" spans="1:9">
      <c r="A22" s="39" t="s">
        <v>5</v>
      </c>
      <c r="B22" s="40" t="s">
        <v>45</v>
      </c>
      <c r="C22" s="45">
        <f t="shared" ref="C22:C25" si="2">SUM(D22:F22)</f>
        <v>246218.64203055762</v>
      </c>
      <c r="D22" s="45">
        <f>'[1]ЗВЕДЕНИЙ ТАРИФ'!$G$62</f>
        <v>160042.11731986245</v>
      </c>
      <c r="E22" s="45">
        <f>'[1]ЗВЕДЕНИЙ ТАРИФ'!$H$62</f>
        <v>86176.524710695172</v>
      </c>
      <c r="F22" s="45"/>
    </row>
    <row r="23" spans="1:9" ht="44.25" customHeight="1">
      <c r="A23" s="39" t="s">
        <v>59</v>
      </c>
      <c r="B23" s="40" t="s">
        <v>60</v>
      </c>
      <c r="C23" s="45">
        <f t="shared" si="2"/>
        <v>4262.2841512010882</v>
      </c>
      <c r="D23" s="45">
        <f>'[1]ЗВЕДЕНИЙ ТАРИФ'!$G$66</f>
        <v>4262.2841512010882</v>
      </c>
      <c r="E23" s="45">
        <v>0</v>
      </c>
      <c r="F23" s="45">
        <v>0</v>
      </c>
    </row>
    <row r="24" spans="1:9">
      <c r="A24" s="39" t="s">
        <v>47</v>
      </c>
      <c r="B24" s="40" t="s">
        <v>114</v>
      </c>
      <c r="C24" s="45">
        <f t="shared" si="2"/>
        <v>306757.54946937796</v>
      </c>
      <c r="D24" s="45">
        <f>'[1]ЗВЕДЕНИЙ ТАРИФ'!$G$60+'[1]ЗВЕДЕНИЙ ТАРИФ'!$G$61</f>
        <v>200070.90000942914</v>
      </c>
      <c r="E24" s="45">
        <f>'[1]ЗВЕДЕНИЙ ТАРИФ'!$H$60</f>
        <v>106686.64945994882</v>
      </c>
      <c r="F24" s="45">
        <v>0</v>
      </c>
    </row>
    <row r="25" spans="1:9">
      <c r="A25" s="39" t="s">
        <v>66</v>
      </c>
      <c r="B25" s="40" t="s">
        <v>76</v>
      </c>
      <c r="C25" s="45">
        <f t="shared" si="2"/>
        <v>104972.09676602228</v>
      </c>
      <c r="D25" s="45">
        <f>'[1]ЗВЕДЕНИЙ ТАРИФ'!$G$63</f>
        <v>68231.862897914485</v>
      </c>
      <c r="E25" s="45">
        <f>'[1]ЗВЕДЕНИЙ ТАРИФ'!$H$63</f>
        <v>36740.233868107796</v>
      </c>
      <c r="F25" s="45">
        <v>0</v>
      </c>
    </row>
    <row r="26" spans="1:9">
      <c r="A26" s="39" t="s">
        <v>6</v>
      </c>
      <c r="B26" s="42" t="s">
        <v>38</v>
      </c>
      <c r="C26" s="41">
        <f>C14+C18+C20</f>
        <v>9342783.3198108654</v>
      </c>
      <c r="D26" s="41">
        <f>D14+D18+D20</f>
        <v>8446086.9054380003</v>
      </c>
      <c r="E26" s="41">
        <f>E14+E18+E20</f>
        <v>896696.41437286511</v>
      </c>
      <c r="F26" s="41">
        <v>0</v>
      </c>
    </row>
    <row r="27" spans="1:9" ht="36" customHeight="1">
      <c r="A27" s="39"/>
      <c r="B27" s="40" t="s">
        <v>68</v>
      </c>
      <c r="C27" s="45">
        <f>C14+C18+C20</f>
        <v>9342783.3198108654</v>
      </c>
      <c r="D27" s="45">
        <f>D18+D20+D14</f>
        <v>8446086.9054380003</v>
      </c>
      <c r="E27" s="45">
        <f>E18+E20+E14</f>
        <v>896696.41437286511</v>
      </c>
      <c r="F27" s="45">
        <v>0</v>
      </c>
    </row>
    <row r="28" spans="1:9">
      <c r="A28" s="39"/>
      <c r="B28" s="61" t="s">
        <v>67</v>
      </c>
      <c r="C28" s="62">
        <f>D28+E28</f>
        <v>100</v>
      </c>
      <c r="D28" s="62">
        <f>D27/C27%</f>
        <v>90.402256119207337</v>
      </c>
      <c r="E28" s="62">
        <f>E27/C27%</f>
        <v>9.5977438807926649</v>
      </c>
      <c r="F28" s="62">
        <v>0</v>
      </c>
    </row>
    <row r="29" spans="1:9" ht="31.5">
      <c r="A29" s="39"/>
      <c r="B29" s="43" t="s">
        <v>91</v>
      </c>
      <c r="C29" s="44">
        <f>SUM(D29:F29)</f>
        <v>100</v>
      </c>
      <c r="D29" s="44">
        <f>D28</f>
        <v>90.402256119207337</v>
      </c>
      <c r="E29" s="44">
        <f>E28</f>
        <v>9.5977438807926649</v>
      </c>
      <c r="F29" s="44">
        <v>0</v>
      </c>
    </row>
    <row r="30" spans="1:9">
      <c r="A30" s="39" t="s">
        <v>20</v>
      </c>
      <c r="B30" s="42" t="s">
        <v>39</v>
      </c>
      <c r="C30" s="41">
        <f>SUM(C31:C36)</f>
        <v>317227.55407360574</v>
      </c>
      <c r="D30" s="41">
        <f>SUM(D31:D36)</f>
        <v>283980.08208713518</v>
      </c>
      <c r="E30" s="41">
        <f>SUM(E31:E36)</f>
        <v>33247.471986470591</v>
      </c>
      <c r="F30" s="41">
        <f>SUM(F31:F35)</f>
        <v>0</v>
      </c>
      <c r="I30" s="16"/>
    </row>
    <row r="31" spans="1:9">
      <c r="A31" s="46" t="s">
        <v>80</v>
      </c>
      <c r="B31" s="40" t="s">
        <v>48</v>
      </c>
      <c r="C31" s="45">
        <f>[1]ЗАГАЛЬНА!$D$14*[1]ЗАГАЛЬНА!$I$20</f>
        <v>210573.86291789694</v>
      </c>
      <c r="D31" s="45">
        <f>C31*D29%</f>
        <v>190363.52287514575</v>
      </c>
      <c r="E31" s="45">
        <f>C31*E29%</f>
        <v>20210.340042751188</v>
      </c>
      <c r="F31" s="45">
        <v>0</v>
      </c>
    </row>
    <row r="32" spans="1:9" ht="37.5">
      <c r="A32" s="46" t="s">
        <v>81</v>
      </c>
      <c r="B32" s="40" t="s">
        <v>37</v>
      </c>
      <c r="C32" s="45">
        <f>[1]ЗАГАЛЬНА!$D$15*[1]ЗАГАЛЬНА!$I$20</f>
        <v>46326.24984193733</v>
      </c>
      <c r="D32" s="45">
        <f>C32*D29%</f>
        <v>41879.975032532071</v>
      </c>
      <c r="E32" s="45">
        <f>C32*E29%</f>
        <v>4446.2748094052622</v>
      </c>
      <c r="F32" s="45">
        <v>0</v>
      </c>
    </row>
    <row r="33" spans="1:9">
      <c r="A33" s="39" t="s">
        <v>82</v>
      </c>
      <c r="B33" s="40" t="s">
        <v>46</v>
      </c>
      <c r="C33" s="45">
        <f>[1]ЗАГАЛЬНА!$D$16*[1]ЗАГАЛЬНА!$I$20</f>
        <v>34997.346274883443</v>
      </c>
      <c r="D33" s="45">
        <f>C33*D29%</f>
        <v>31638.390614345997</v>
      </c>
      <c r="E33" s="45">
        <f>C33-D33</f>
        <v>3358.9556605374455</v>
      </c>
      <c r="F33" s="45">
        <v>0</v>
      </c>
    </row>
    <row r="34" spans="1:9">
      <c r="A34" s="39" t="s">
        <v>83</v>
      </c>
      <c r="B34" s="47" t="s">
        <v>77</v>
      </c>
      <c r="C34" s="45">
        <f>[1]ЗАГАЛЬНА!$D$17*[1]ЗАГАЛЬНА!$I$20</f>
        <v>1158.7733940223804</v>
      </c>
      <c r="D34" s="45">
        <f>C34*D29%</f>
        <v>1047.557291505344</v>
      </c>
      <c r="E34" s="45">
        <f>C34-D34</f>
        <v>111.21610251703646</v>
      </c>
      <c r="F34" s="45">
        <v>0</v>
      </c>
    </row>
    <row r="35" spans="1:9" ht="60.75">
      <c r="A35" s="48" t="s">
        <v>84</v>
      </c>
      <c r="B35" s="49" t="s">
        <v>90</v>
      </c>
      <c r="C35" s="50">
        <f>[1]ЗАГАЛЬНА!$D$18*[1]ЗАГАЛЬНА!$I$20</f>
        <v>21073.186767026295</v>
      </c>
      <c r="D35" s="45">
        <f>C35*D29%</f>
        <v>19050.636273606018</v>
      </c>
      <c r="E35" s="45">
        <f>C35-D35</f>
        <v>2022.5504934202763</v>
      </c>
      <c r="F35" s="45">
        <v>0</v>
      </c>
    </row>
    <row r="36" spans="1:9">
      <c r="A36" s="48" t="s">
        <v>85</v>
      </c>
      <c r="B36" s="32" t="s">
        <v>88</v>
      </c>
      <c r="C36" s="50">
        <f>[1]ЗАГАЛЬНА!$D$19*[1]ЗАГАЛЬНА!$I$20</f>
        <v>3098.1348778393844</v>
      </c>
      <c r="D36" s="45"/>
      <c r="E36" s="45">
        <f>C36-D36</f>
        <v>3098.1348778393844</v>
      </c>
      <c r="F36" s="45"/>
    </row>
    <row r="37" spans="1:9">
      <c r="A37" s="39" t="s">
        <v>18</v>
      </c>
      <c r="B37" s="51" t="s">
        <v>40</v>
      </c>
      <c r="C37" s="41">
        <f>C38+C39+C40</f>
        <v>1402307.092896933</v>
      </c>
      <c r="D37" s="41">
        <f>D38+D39+D40</f>
        <v>1267310.6705467948</v>
      </c>
      <c r="E37" s="41">
        <f>E38+E39+E40</f>
        <v>134996.42235013822</v>
      </c>
      <c r="F37" s="41">
        <f>F38+F39+F40</f>
        <v>0</v>
      </c>
      <c r="I37" s="16"/>
    </row>
    <row r="38" spans="1:9">
      <c r="A38" s="39" t="s">
        <v>7</v>
      </c>
      <c r="B38" s="40" t="s">
        <v>48</v>
      </c>
      <c r="C38" s="45">
        <f>[1]ЗАГАЛЬНА!$D$30*[1]ЗАГАЛЬНА!$I$20</f>
        <v>949081.38351062976</v>
      </c>
      <c r="D38" s="45">
        <f>C38*D13%</f>
        <v>857715.81034763984</v>
      </c>
      <c r="E38" s="45">
        <f>C38*E13%</f>
        <v>91365.573162989967</v>
      </c>
      <c r="F38" s="45"/>
      <c r="I38" s="16"/>
    </row>
    <row r="39" spans="1:9" ht="37.5">
      <c r="A39" s="39" t="s">
        <v>8</v>
      </c>
      <c r="B39" s="40" t="s">
        <v>49</v>
      </c>
      <c r="C39" s="45">
        <f>[1]ЗАГАЛЬНА!$D$31*[1]ЗАГАЛЬНА!$I$20</f>
        <v>208797.90437233858</v>
      </c>
      <c r="D39" s="45">
        <f>C39*D13%</f>
        <v>188697.47827648078</v>
      </c>
      <c r="E39" s="45">
        <f>C39*E13%</f>
        <v>20100.426095857794</v>
      </c>
      <c r="F39" s="45">
        <v>0</v>
      </c>
      <c r="I39" s="16"/>
    </row>
    <row r="40" spans="1:9">
      <c r="A40" s="39" t="s">
        <v>9</v>
      </c>
      <c r="B40" s="40" t="s">
        <v>50</v>
      </c>
      <c r="C40" s="45">
        <f>SUM(C41:C45)</f>
        <v>244427.80501396462</v>
      </c>
      <c r="D40" s="45">
        <f>C40*D13%</f>
        <v>220897.38192267416</v>
      </c>
      <c r="E40" s="45">
        <f>C40*E13%</f>
        <v>23530.423091290471</v>
      </c>
      <c r="F40" s="45">
        <f>SUM(F41:F45)</f>
        <v>0</v>
      </c>
      <c r="I40" s="16"/>
    </row>
    <row r="41" spans="1:9" ht="37.5">
      <c r="A41" s="39" t="s">
        <v>57</v>
      </c>
      <c r="B41" s="52" t="s">
        <v>61</v>
      </c>
      <c r="C41" s="45">
        <f>[1]ЗАГАЛЬНА!$D$35*[1]ЗАГАЛЬНА!$I$20</f>
        <v>16943.314316066801</v>
      </c>
      <c r="D41" s="45">
        <f>C41*D13%</f>
        <v>15312.2259282175</v>
      </c>
      <c r="E41" s="45">
        <f>C41*E13%</f>
        <v>1631.0883878493003</v>
      </c>
      <c r="F41" s="45">
        <v>0</v>
      </c>
      <c r="I41" s="16"/>
    </row>
    <row r="42" spans="1:9" ht="37.5">
      <c r="A42" s="39" t="s">
        <v>58</v>
      </c>
      <c r="B42" s="52" t="s">
        <v>63</v>
      </c>
      <c r="C42" s="45">
        <f>[1]ЗАГАЛЬНА!$D$32*[1]ЗАГАЛЬНА!$I$20</f>
        <v>17359.703310537217</v>
      </c>
      <c r="D42" s="45">
        <f>C42*D13%</f>
        <v>15688.530247338129</v>
      </c>
      <c r="E42" s="45">
        <f>C42*E13%</f>
        <v>1671.1730631990877</v>
      </c>
      <c r="F42" s="45">
        <v>0</v>
      </c>
      <c r="I42" s="16"/>
    </row>
    <row r="43" spans="1:9">
      <c r="A43" s="39" t="s">
        <v>55</v>
      </c>
      <c r="B43" s="52" t="s">
        <v>79</v>
      </c>
      <c r="C43" s="45">
        <f>[1]ЗАГАЛЬНА!$D$33*[1]ЗАГАЛЬНА!$I$20</f>
        <v>1855.9349745677525</v>
      </c>
      <c r="D43" s="45">
        <f>C43*D13%</f>
        <v>1677.2689869604603</v>
      </c>
      <c r="E43" s="45">
        <f>C43*E13%</f>
        <v>178.66598760729221</v>
      </c>
      <c r="F43" s="45">
        <v>0</v>
      </c>
      <c r="I43" s="16"/>
    </row>
    <row r="44" spans="1:9">
      <c r="A44" s="39" t="s">
        <v>54</v>
      </c>
      <c r="B44" s="52" t="s">
        <v>64</v>
      </c>
      <c r="C44" s="45">
        <f>[1]ЗАГАЛЬНА!$D$34*[1]ЗАГАЛЬНА!$I$20</f>
        <v>204476.73835600869</v>
      </c>
      <c r="D44" s="45">
        <f>C44*D13%</f>
        <v>184792.29956816661</v>
      </c>
      <c r="E44" s="45">
        <f>C44*E13%</f>
        <v>19684.438787842082</v>
      </c>
      <c r="F44" s="45">
        <v>0</v>
      </c>
      <c r="I44" s="16"/>
    </row>
    <row r="45" spans="1:9" ht="75">
      <c r="A45" s="39" t="s">
        <v>53</v>
      </c>
      <c r="B45" s="53" t="s">
        <v>62</v>
      </c>
      <c r="C45" s="45">
        <f>[1]ЗАГАЛЬНА!$D$36*[1]ЗАГАЛЬНА!$I$20</f>
        <v>3792.1140567841612</v>
      </c>
      <c r="D45" s="45">
        <f>C45*D13%</f>
        <v>3427.0571919914537</v>
      </c>
      <c r="E45" s="45">
        <f>C45*E13%</f>
        <v>365.05686479270776</v>
      </c>
      <c r="F45" s="45">
        <v>0</v>
      </c>
      <c r="I45" s="16"/>
    </row>
    <row r="46" spans="1:9">
      <c r="A46" s="39" t="s">
        <v>10</v>
      </c>
      <c r="B46" s="42" t="s">
        <v>51</v>
      </c>
      <c r="C46" s="41">
        <f>C47</f>
        <v>22746.364150610327</v>
      </c>
      <c r="D46" s="41">
        <v>0</v>
      </c>
      <c r="E46" s="41">
        <v>0</v>
      </c>
      <c r="F46" s="41">
        <f>F47</f>
        <v>22746.364150610327</v>
      </c>
    </row>
    <row r="47" spans="1:9" ht="56.25">
      <c r="A47" s="39" t="s">
        <v>52</v>
      </c>
      <c r="B47" s="40" t="s">
        <v>41</v>
      </c>
      <c r="C47" s="45">
        <f>F47</f>
        <v>22746.364150610327</v>
      </c>
      <c r="D47" s="45">
        <v>0</v>
      </c>
      <c r="E47" s="45">
        <v>0</v>
      </c>
      <c r="F47" s="45">
        <f>'[1]ЗВЕДЕНИЙ ТАРИФ'!$I$70</f>
        <v>22746.364150610327</v>
      </c>
    </row>
    <row r="48" spans="1:9">
      <c r="A48" s="39" t="s">
        <v>11</v>
      </c>
      <c r="B48" s="42" t="s">
        <v>42</v>
      </c>
      <c r="C48" s="41">
        <f>(D48+E48+F48)</f>
        <v>11085064.330932014</v>
      </c>
      <c r="D48" s="41">
        <f>D10+D37</f>
        <v>9997377.6580719296</v>
      </c>
      <c r="E48" s="41">
        <f>E10+E37+E46</f>
        <v>1064940.308709474</v>
      </c>
      <c r="F48" s="41">
        <f>F10+F37+F46</f>
        <v>22746.364150610327</v>
      </c>
    </row>
    <row r="49" spans="1:8">
      <c r="A49" s="39" t="s">
        <v>12</v>
      </c>
      <c r="B49" s="40" t="s">
        <v>110</v>
      </c>
      <c r="C49" s="45">
        <f>E49+F49+D49</f>
        <v>443402.57323728054</v>
      </c>
      <c r="D49" s="45">
        <f>D48*4%</f>
        <v>399895.10632287717</v>
      </c>
      <c r="E49" s="45">
        <f>E48*4%</f>
        <v>42597.612348378963</v>
      </c>
      <c r="F49" s="45">
        <f>F48*4%</f>
        <v>909.85456602441309</v>
      </c>
    </row>
    <row r="50" spans="1:8">
      <c r="A50" s="39" t="s">
        <v>13</v>
      </c>
      <c r="B50" s="40" t="s">
        <v>43</v>
      </c>
      <c r="C50" s="41">
        <f>(D50+E50+F50)</f>
        <v>11528466.904169293</v>
      </c>
      <c r="D50" s="41">
        <f>D48+D49</f>
        <v>10397272.764394807</v>
      </c>
      <c r="E50" s="41">
        <f>(E48+E49)</f>
        <v>1107537.9210578529</v>
      </c>
      <c r="F50" s="41">
        <f>F48+F49</f>
        <v>23656.218716634739</v>
      </c>
    </row>
    <row r="51" spans="1:8">
      <c r="A51" s="37" t="s">
        <v>14</v>
      </c>
      <c r="B51" s="42" t="s">
        <v>112</v>
      </c>
      <c r="C51" s="41">
        <f>D51+E51+F51</f>
        <v>5710.2883579669333</v>
      </c>
      <c r="D51" s="54">
        <f>D50/D54</f>
        <v>5149.9844788259343</v>
      </c>
      <c r="E51" s="41">
        <f>E50/E54</f>
        <v>548.58646420161381</v>
      </c>
      <c r="F51" s="41">
        <f>F50/E54</f>
        <v>11.717414939385</v>
      </c>
    </row>
    <row r="52" spans="1:8" ht="37.5">
      <c r="A52" s="39" t="s">
        <v>15</v>
      </c>
      <c r="B52" s="70" t="s">
        <v>111</v>
      </c>
      <c r="C52" s="45">
        <f>D52+E52+F52</f>
        <v>228.4115343186773</v>
      </c>
      <c r="D52" s="45">
        <f>'[1]ЗВЕДЕНИЙ ТАРИФ'!$G$78/'[1]ЗВЕДЕНИЙ ТАРИФ'!$G$75</f>
        <v>205.99937915303735</v>
      </c>
      <c r="E52" s="45">
        <f>'[1]ЗВЕДЕНИЙ ТАРИФ'!$H$78/'[1]ЗВЕДЕНИЙ ТАРИФ'!$H$75</f>
        <v>21.943458568064546</v>
      </c>
      <c r="F52" s="45">
        <f>'[1]ЗВЕДЕНИЙ ТАРИФ'!$I$78/'[1]ЗВЕДЕНИЙ ТАРИФ'!$I$75</f>
        <v>0.46869659757539994</v>
      </c>
      <c r="H52" s="16"/>
    </row>
    <row r="53" spans="1:8" ht="27.6" customHeight="1">
      <c r="A53" s="39" t="s">
        <v>1</v>
      </c>
      <c r="B53" s="42" t="s">
        <v>113</v>
      </c>
      <c r="C53" s="41">
        <f>C51+C52</f>
        <v>5938.699892285611</v>
      </c>
      <c r="D53" s="41">
        <f>D51+D52</f>
        <v>5355.9838579789721</v>
      </c>
      <c r="E53" s="41">
        <f>(E51+E52)</f>
        <v>570.52992276967836</v>
      </c>
      <c r="F53" s="41">
        <f>F51+F52</f>
        <v>12.1861115369604</v>
      </c>
    </row>
    <row r="54" spans="1:8">
      <c r="A54" s="39" t="s">
        <v>16</v>
      </c>
      <c r="B54" s="40" t="s">
        <v>44</v>
      </c>
      <c r="C54" s="55">
        <f>D54</f>
        <v>2018.894</v>
      </c>
      <c r="D54" s="55">
        <f>'[1]ЗВЕДЕНИЙ ТАРИФ'!$F$75</f>
        <v>2018.894</v>
      </c>
      <c r="E54" s="55">
        <f>D54</f>
        <v>2018.894</v>
      </c>
      <c r="F54" s="55">
        <f>E54</f>
        <v>2018.894</v>
      </c>
    </row>
    <row r="55" spans="1:8" ht="44.45" customHeight="1">
      <c r="A55" s="56"/>
      <c r="B55" s="35" t="s">
        <v>95</v>
      </c>
      <c r="C55" s="35" t="s">
        <v>96</v>
      </c>
      <c r="D55" s="35"/>
      <c r="E55" s="35"/>
      <c r="F55" s="35"/>
      <c r="G55" s="1"/>
    </row>
    <row r="56" spans="1:8">
      <c r="C56" s="1"/>
      <c r="G56" s="1"/>
    </row>
    <row r="57" spans="1:8">
      <c r="C57" s="1"/>
      <c r="G57" s="1"/>
    </row>
    <row r="58" spans="1:8">
      <c r="C58" s="1"/>
      <c r="G58" s="1"/>
    </row>
    <row r="59" spans="1:8">
      <c r="C59" s="1"/>
      <c r="G59" s="1"/>
    </row>
  </sheetData>
  <mergeCells count="4">
    <mergeCell ref="B6:F6"/>
    <mergeCell ref="A7:A9"/>
    <mergeCell ref="B7:B9"/>
    <mergeCell ref="D7:F7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7"/>
  <sheetViews>
    <sheetView tabSelected="1" topLeftCell="A50" workbookViewId="0">
      <selection activeCell="A5" sqref="A5:F5"/>
    </sheetView>
  </sheetViews>
  <sheetFormatPr defaultRowHeight="18.75"/>
  <cols>
    <col min="1" max="1" width="5.5703125" style="1" customWidth="1"/>
    <col min="2" max="2" width="75.7109375" style="1" customWidth="1"/>
    <col min="3" max="3" width="14.85546875" style="12" customWidth="1"/>
    <col min="4" max="4" width="14.7109375" style="1" customWidth="1"/>
    <col min="5" max="5" width="12.28515625" style="1" customWidth="1"/>
    <col min="6" max="6" width="11.7109375" style="1" bestFit="1" customWidth="1"/>
  </cols>
  <sheetData>
    <row r="1" spans="1:8">
      <c r="C1" s="1"/>
      <c r="D1" s="67" t="s">
        <v>97</v>
      </c>
      <c r="E1" s="67"/>
      <c r="F1" s="67"/>
      <c r="G1" s="68"/>
    </row>
    <row r="2" spans="1:8">
      <c r="C2" s="1"/>
      <c r="D2" s="67" t="s">
        <v>93</v>
      </c>
      <c r="E2" s="67"/>
      <c r="F2" s="67"/>
      <c r="G2" s="68"/>
    </row>
    <row r="3" spans="1:8">
      <c r="C3" s="1"/>
      <c r="D3" s="67" t="s">
        <v>94</v>
      </c>
      <c r="E3" s="67"/>
      <c r="F3" s="67"/>
      <c r="G3" s="68"/>
    </row>
    <row r="4" spans="1:8" ht="15.75">
      <c r="A4" s="22"/>
      <c r="B4" s="22"/>
      <c r="C4" s="22"/>
      <c r="D4" s="67" t="s">
        <v>116</v>
      </c>
      <c r="E4" s="22"/>
      <c r="F4" s="22"/>
      <c r="G4" s="68"/>
    </row>
    <row r="5" spans="1:8" ht="50.25" customHeight="1">
      <c r="A5" s="79" t="s">
        <v>104</v>
      </c>
      <c r="B5" s="80"/>
      <c r="C5" s="80"/>
      <c r="D5" s="80"/>
      <c r="E5" s="80"/>
      <c r="F5" s="80"/>
    </row>
    <row r="6" spans="1:8" ht="15.75">
      <c r="A6" s="19"/>
      <c r="B6" s="20"/>
      <c r="C6" s="20"/>
      <c r="D6" s="20"/>
      <c r="E6" s="20"/>
      <c r="F6" s="20"/>
    </row>
    <row r="7" spans="1:8" ht="15.75">
      <c r="A7" s="81" t="s">
        <v>19</v>
      </c>
      <c r="B7" s="82" t="s">
        <v>21</v>
      </c>
      <c r="C7" s="83" t="s">
        <v>69</v>
      </c>
      <c r="D7" s="83"/>
      <c r="E7" s="83"/>
      <c r="F7" s="83"/>
    </row>
    <row r="8" spans="1:8" ht="31.5" customHeight="1">
      <c r="A8" s="81"/>
      <c r="B8" s="82"/>
      <c r="C8" s="84" t="s">
        <v>70</v>
      </c>
      <c r="D8" s="84"/>
      <c r="E8" s="84"/>
      <c r="F8" s="84"/>
    </row>
    <row r="9" spans="1:8" ht="15.75">
      <c r="A9" s="81"/>
      <c r="B9" s="82"/>
      <c r="C9" s="83" t="s">
        <v>71</v>
      </c>
      <c r="D9" s="83"/>
      <c r="E9" s="83"/>
      <c r="F9" s="83"/>
    </row>
    <row r="10" spans="1:8" ht="15.75">
      <c r="A10" s="81"/>
      <c r="B10" s="82"/>
      <c r="C10" s="81" t="s">
        <v>105</v>
      </c>
      <c r="D10" s="83" t="s">
        <v>72</v>
      </c>
      <c r="E10" s="83"/>
      <c r="F10" s="83"/>
    </row>
    <row r="11" spans="1:8" ht="94.5">
      <c r="A11" s="81"/>
      <c r="B11" s="82"/>
      <c r="C11" s="81"/>
      <c r="D11" s="21" t="s">
        <v>73</v>
      </c>
      <c r="E11" s="21" t="s">
        <v>74</v>
      </c>
      <c r="F11" s="21" t="s">
        <v>75</v>
      </c>
    </row>
    <row r="12" spans="1:8">
      <c r="A12" s="23" t="s">
        <v>17</v>
      </c>
      <c r="B12" s="17" t="s">
        <v>65</v>
      </c>
      <c r="C12" s="6">
        <f>(D12+E12)</f>
        <v>4784.8033992297132</v>
      </c>
      <c r="D12" s="6">
        <f>(D28+D32)</f>
        <v>4324.182937551519</v>
      </c>
      <c r="E12" s="6">
        <f>E28+E32</f>
        <v>460.62046167819398</v>
      </c>
      <c r="F12" s="6">
        <f>F16+F20+F22+F32</f>
        <v>0</v>
      </c>
    </row>
    <row r="13" spans="1:8" ht="54" customHeight="1">
      <c r="A13" s="24"/>
      <c r="B13" s="17" t="s">
        <v>89</v>
      </c>
      <c r="C13" s="8">
        <f>C29+C32</f>
        <v>4784.8033992297123</v>
      </c>
      <c r="D13" s="8">
        <f>(D29+D32)</f>
        <v>4324.182937551519</v>
      </c>
      <c r="E13" s="8">
        <f>E29+E32</f>
        <v>460.62046167819398</v>
      </c>
      <c r="F13" s="8">
        <v>0</v>
      </c>
    </row>
    <row r="14" spans="1:8" ht="0.75" hidden="1" customHeight="1">
      <c r="A14" s="24"/>
      <c r="B14" s="26" t="s">
        <v>67</v>
      </c>
      <c r="C14" s="6">
        <f>D14+E14</f>
        <v>100.00000000000001</v>
      </c>
      <c r="D14" s="6">
        <f>D13/C13%</f>
        <v>90.37326253044489</v>
      </c>
      <c r="E14" s="6">
        <f>E13/C13%</f>
        <v>9.626737469555124</v>
      </c>
      <c r="F14" s="6"/>
    </row>
    <row r="15" spans="1:8" ht="37.5" hidden="1">
      <c r="A15" s="23"/>
      <c r="B15" s="17" t="s">
        <v>91</v>
      </c>
      <c r="C15" s="27">
        <v>100</v>
      </c>
      <c r="D15" s="27">
        <v>74.290000000000006</v>
      </c>
      <c r="E15" s="27">
        <v>25.71</v>
      </c>
      <c r="F15" s="27">
        <v>0</v>
      </c>
    </row>
    <row r="16" spans="1:8">
      <c r="A16" s="24" t="s">
        <v>2</v>
      </c>
      <c r="B16" s="25" t="s">
        <v>28</v>
      </c>
      <c r="C16" s="6">
        <f>SUM(D16:F16)</f>
        <v>4102.8432381855127</v>
      </c>
      <c r="D16" s="6">
        <f>SUM(D17:D19)</f>
        <v>3841.3067218919523</v>
      </c>
      <c r="E16" s="6">
        <f>SUM(E17:E19)</f>
        <v>261.53651629356062</v>
      </c>
      <c r="F16" s="6">
        <f>F17+F18+F19</f>
        <v>0</v>
      </c>
      <c r="H16" s="16"/>
    </row>
    <row r="17" spans="1:8">
      <c r="A17" s="24" t="s">
        <v>29</v>
      </c>
      <c r="B17" s="17" t="s">
        <v>30</v>
      </c>
      <c r="C17" s="8">
        <f t="shared" ref="C17:C21" si="0">SUM(D17:F17)</f>
        <v>3701.5422805036901</v>
      </c>
      <c r="D17" s="8">
        <f>'Структура  '!D15/'на 1 Гкал +'!D56</f>
        <v>3701.5422805036901</v>
      </c>
      <c r="E17" s="8">
        <v>0</v>
      </c>
      <c r="F17" s="8">
        <v>0</v>
      </c>
    </row>
    <row r="18" spans="1:8">
      <c r="A18" s="24" t="s">
        <v>31</v>
      </c>
      <c r="B18" s="17" t="s">
        <v>32</v>
      </c>
      <c r="C18" s="8">
        <f t="shared" si="0"/>
        <v>397.4289964264737</v>
      </c>
      <c r="D18" s="8">
        <f>'Структура  '!D16/'Структура  '!D54</f>
        <v>138.60285301165732</v>
      </c>
      <c r="E18" s="8">
        <f>'Структура  '!E16/'Структура  '!E54</f>
        <v>258.82614341481639</v>
      </c>
      <c r="F18" s="8">
        <v>0</v>
      </c>
    </row>
    <row r="19" spans="1:8">
      <c r="A19" s="24" t="s">
        <v>33</v>
      </c>
      <c r="B19" s="17" t="s">
        <v>34</v>
      </c>
      <c r="C19" s="8">
        <f t="shared" si="0"/>
        <v>3.8719612553489462</v>
      </c>
      <c r="D19" s="8">
        <f>'Структура  '!D17/'Структура  '!D54</f>
        <v>1.1615883766046839</v>
      </c>
      <c r="E19" s="8">
        <f>'Структура  '!E17/'Структура  '!E54</f>
        <v>2.7103728787442622</v>
      </c>
      <c r="F19" s="8">
        <v>0</v>
      </c>
    </row>
    <row r="20" spans="1:8">
      <c r="A20" s="24" t="s">
        <v>0</v>
      </c>
      <c r="B20" s="25" t="s">
        <v>35</v>
      </c>
      <c r="C20" s="6">
        <f t="shared" si="0"/>
        <v>161.33129298029897</v>
      </c>
      <c r="D20" s="6">
        <f>D21</f>
        <v>104.86534043719433</v>
      </c>
      <c r="E20" s="6">
        <f>E21</f>
        <v>56.465952543104635</v>
      </c>
      <c r="F20" s="6">
        <f>SUM(F21)</f>
        <v>0</v>
      </c>
    </row>
    <row r="21" spans="1:8">
      <c r="A21" s="24" t="s">
        <v>56</v>
      </c>
      <c r="B21" s="17" t="s">
        <v>48</v>
      </c>
      <c r="C21" s="8">
        <f t="shared" si="0"/>
        <v>161.33129298029897</v>
      </c>
      <c r="D21" s="8">
        <f>'Структура  '!D19/'Структура  '!D54</f>
        <v>104.86534043719433</v>
      </c>
      <c r="E21" s="8">
        <f>'Структура  '!E19/'Структура  '!E54</f>
        <v>56.465952543104635</v>
      </c>
      <c r="F21" s="8">
        <v>0</v>
      </c>
    </row>
    <row r="22" spans="1:8">
      <c r="A22" s="24" t="s">
        <v>3</v>
      </c>
      <c r="B22" s="25" t="s">
        <v>36</v>
      </c>
      <c r="C22" s="6">
        <f>(D22+E22)</f>
        <v>363.48949224050193</v>
      </c>
      <c r="D22" s="6">
        <f>SUM(D23:D27)</f>
        <v>237.349660672656</v>
      </c>
      <c r="E22" s="6">
        <f>SUM(E23:E27)-0.01</f>
        <v>126.1398315678459</v>
      </c>
      <c r="F22" s="6">
        <f t="shared" ref="F22" si="1">SUM(F23:F27)</f>
        <v>0</v>
      </c>
      <c r="H22" s="16"/>
    </row>
    <row r="23" spans="1:8" ht="37.5">
      <c r="A23" s="23" t="s">
        <v>4</v>
      </c>
      <c r="B23" s="17" t="s">
        <v>37</v>
      </c>
      <c r="C23" s="8">
        <f>SUM(D23:F23)-0.01</f>
        <v>35.482884455665776</v>
      </c>
      <c r="D23" s="8">
        <f>D21*22%</f>
        <v>23.070374896182752</v>
      </c>
      <c r="E23" s="8">
        <f>E21*22%</f>
        <v>12.42250955948302</v>
      </c>
      <c r="F23" s="8">
        <f>F21*0.22</f>
        <v>0</v>
      </c>
    </row>
    <row r="24" spans="1:8">
      <c r="A24" s="23" t="s">
        <v>5</v>
      </c>
      <c r="B24" s="17" t="s">
        <v>45</v>
      </c>
      <c r="C24" s="8">
        <f t="shared" ref="C24:C27" si="2">SUM(D24:F24)</f>
        <v>121.95719142785981</v>
      </c>
      <c r="D24" s="8">
        <f>'Структура  '!D22/'Структура  '!D54</f>
        <v>79.272174428108883</v>
      </c>
      <c r="E24" s="8">
        <f>'Структура  '!E22/'Структура  '!E54</f>
        <v>42.685016999750935</v>
      </c>
      <c r="F24" s="8"/>
    </row>
    <row r="25" spans="1:8" ht="56.25">
      <c r="A25" s="23" t="s">
        <v>59</v>
      </c>
      <c r="B25" s="17" t="s">
        <v>60</v>
      </c>
      <c r="C25" s="8">
        <f t="shared" si="2"/>
        <v>2.1111975919493982</v>
      </c>
      <c r="D25" s="8">
        <f>'Структура  '!D23/'Структура  '!D54</f>
        <v>2.1111975919493982</v>
      </c>
      <c r="E25" s="8">
        <v>0</v>
      </c>
      <c r="F25" s="8">
        <v>0</v>
      </c>
    </row>
    <row r="26" spans="1:8">
      <c r="A26" s="23" t="s">
        <v>47</v>
      </c>
      <c r="B26" s="4" t="s">
        <v>114</v>
      </c>
      <c r="C26" s="8">
        <f t="shared" si="2"/>
        <v>151.94336575836965</v>
      </c>
      <c r="D26" s="8">
        <f>'Структура  '!D24/'Структура  '!D54</f>
        <v>99.099259302087745</v>
      </c>
      <c r="E26" s="8">
        <f>'Структура  '!E24/'Структура  '!E54</f>
        <v>52.844106456281914</v>
      </c>
      <c r="F26" s="8">
        <v>0</v>
      </c>
    </row>
    <row r="27" spans="1:8">
      <c r="A27" s="23" t="s">
        <v>66</v>
      </c>
      <c r="B27" s="4" t="s">
        <v>76</v>
      </c>
      <c r="C27" s="8">
        <f t="shared" si="2"/>
        <v>51.994853006657252</v>
      </c>
      <c r="D27" s="8">
        <f>'Структура  '!D25/'Структура  '!D54</f>
        <v>33.796654454327211</v>
      </c>
      <c r="E27" s="8">
        <f>'Структура  '!E25/'Структура  '!E54</f>
        <v>18.198198552330037</v>
      </c>
      <c r="F27" s="8">
        <v>0</v>
      </c>
    </row>
    <row r="28" spans="1:8">
      <c r="A28" s="24" t="s">
        <v>6</v>
      </c>
      <c r="B28" s="25" t="s">
        <v>38</v>
      </c>
      <c r="C28" s="6">
        <f>C16+C20+C22</f>
        <v>4627.6640234063134</v>
      </c>
      <c r="D28" s="6">
        <f>D16+D20+D22</f>
        <v>4183.5217230018025</v>
      </c>
      <c r="E28" s="6">
        <f>E16+E20+E22</f>
        <v>444.14230040451116</v>
      </c>
      <c r="F28" s="6">
        <v>0</v>
      </c>
      <c r="H28" s="16"/>
    </row>
    <row r="29" spans="1:8" ht="37.5">
      <c r="A29" s="24"/>
      <c r="B29" s="17" t="s">
        <v>103</v>
      </c>
      <c r="C29" s="6">
        <f>C16+C20+C22</f>
        <v>4627.6640234063134</v>
      </c>
      <c r="D29" s="6">
        <f>D20+D22+D16</f>
        <v>4183.5217230018025</v>
      </c>
      <c r="E29" s="6">
        <f>E20+E22+E16</f>
        <v>444.14230040451116</v>
      </c>
      <c r="F29" s="6">
        <v>0</v>
      </c>
    </row>
    <row r="30" spans="1:8" hidden="1">
      <c r="A30" s="24"/>
      <c r="B30" s="26" t="s">
        <v>67</v>
      </c>
      <c r="C30" s="6">
        <f>D30+E30</f>
        <v>100</v>
      </c>
      <c r="D30" s="6">
        <f>D29/C29%</f>
        <v>90.402451471021251</v>
      </c>
      <c r="E30" s="6">
        <f>E29/C29%</f>
        <v>9.5975485289787432</v>
      </c>
      <c r="F30" s="6">
        <v>0</v>
      </c>
    </row>
    <row r="31" spans="1:8" ht="37.5" hidden="1">
      <c r="A31" s="24"/>
      <c r="B31" s="17" t="s">
        <v>91</v>
      </c>
      <c r="C31" s="27">
        <f>SUM(D31:F31)</f>
        <v>100</v>
      </c>
      <c r="D31" s="27">
        <v>74.22</v>
      </c>
      <c r="E31" s="27">
        <v>25.78</v>
      </c>
      <c r="F31" s="27">
        <v>0</v>
      </c>
    </row>
    <row r="32" spans="1:8">
      <c r="A32" s="24" t="s">
        <v>20</v>
      </c>
      <c r="B32" s="25" t="s">
        <v>39</v>
      </c>
      <c r="C32" s="6">
        <f>C33+C34+C35+C36+C37+C38</f>
        <v>157.13937582339923</v>
      </c>
      <c r="D32" s="6">
        <f>SUM(D33:D37)</f>
        <v>140.66121454971642</v>
      </c>
      <c r="E32" s="6">
        <f>SUM(E33:E38)</f>
        <v>16.478161273682815</v>
      </c>
      <c r="F32" s="6">
        <f>SUM(F33:F37)</f>
        <v>0</v>
      </c>
    </row>
    <row r="33" spans="1:9">
      <c r="A33" s="7" t="s">
        <v>80</v>
      </c>
      <c r="B33" s="4" t="s">
        <v>48</v>
      </c>
      <c r="C33" s="8">
        <f>SUM(D33:F33)</f>
        <v>104.30159429761886</v>
      </c>
      <c r="D33" s="8">
        <f>'Структура  '!D31/'Структура  '!D54</f>
        <v>94.290994413349949</v>
      </c>
      <c r="E33" s="8">
        <f>'Структура  '!E31/'Структура  '!E54</f>
        <v>10.010599884268906</v>
      </c>
      <c r="F33" s="8">
        <v>0</v>
      </c>
    </row>
    <row r="34" spans="1:9" ht="37.5">
      <c r="A34" s="7" t="s">
        <v>81</v>
      </c>
      <c r="B34" s="4" t="s">
        <v>37</v>
      </c>
      <c r="C34" s="8">
        <f t="shared" ref="C34:C38" si="3">SUM(D34:F34)</f>
        <v>22.946350745476153</v>
      </c>
      <c r="D34" s="8">
        <f>'Структура  '!D32/'Структура  '!D54</f>
        <v>20.744018770936993</v>
      </c>
      <c r="E34" s="8">
        <f>'Структура  '!E32/'Структура  '!E54</f>
        <v>2.2023319745391596</v>
      </c>
      <c r="F34" s="8">
        <v>0</v>
      </c>
    </row>
    <row r="35" spans="1:9">
      <c r="A35" s="5" t="s">
        <v>82</v>
      </c>
      <c r="B35" s="4" t="s">
        <v>46</v>
      </c>
      <c r="C35" s="8">
        <f t="shared" si="3"/>
        <v>17.334910240400657</v>
      </c>
      <c r="D35" s="8">
        <f>'Структура  '!D33/'Структура  '!D54</f>
        <v>15.6711499535617</v>
      </c>
      <c r="E35" s="8">
        <f>'Структура  '!E33/'Структура  '!E54</f>
        <v>1.6637602868389552</v>
      </c>
      <c r="F35" s="8">
        <v>0</v>
      </c>
    </row>
    <row r="36" spans="1:9">
      <c r="A36" s="5" t="s">
        <v>83</v>
      </c>
      <c r="B36" s="31" t="s">
        <v>77</v>
      </c>
      <c r="C36" s="8">
        <f t="shared" si="3"/>
        <v>0.57396445480663194</v>
      </c>
      <c r="D36" s="8">
        <f>'Структура  '!D34/'Структура  '!D54</f>
        <v>0.5188768164675035</v>
      </c>
      <c r="E36" s="8">
        <f>'Структура  '!E34/'Структура  '!E54</f>
        <v>5.5087638339128484E-2</v>
      </c>
      <c r="F36" s="8">
        <v>0</v>
      </c>
    </row>
    <row r="37" spans="1:9">
      <c r="A37" s="30" t="s">
        <v>84</v>
      </c>
      <c r="B37" s="34" t="s">
        <v>78</v>
      </c>
      <c r="C37" s="8">
        <f t="shared" si="3"/>
        <v>10.43798573230011</v>
      </c>
      <c r="D37" s="8">
        <f>'Структура  '!D35/'Структура  '!D54</f>
        <v>9.4361745954002636</v>
      </c>
      <c r="E37" s="8">
        <f>'Структура  '!E35/'Структура  '!E54</f>
        <v>1.0018111368998452</v>
      </c>
      <c r="F37" s="8">
        <v>0</v>
      </c>
    </row>
    <row r="38" spans="1:9">
      <c r="A38" s="30" t="s">
        <v>85</v>
      </c>
      <c r="B38" s="32" t="s">
        <v>107</v>
      </c>
      <c r="C38" s="8">
        <f t="shared" si="3"/>
        <v>1.5445703527968206</v>
      </c>
      <c r="D38" s="8">
        <f>'Структура  '!D36/'Структура  '!D54</f>
        <v>0</v>
      </c>
      <c r="E38" s="8">
        <v>1.5445703527968206</v>
      </c>
      <c r="F38" s="6"/>
    </row>
    <row r="39" spans="1:9">
      <c r="A39" s="24" t="s">
        <v>18</v>
      </c>
      <c r="B39" s="33" t="s">
        <v>40</v>
      </c>
      <c r="C39" s="6">
        <f>C41+C42+C40</f>
        <v>694.59173829677684</v>
      </c>
      <c r="D39" s="6">
        <f>D41+D42+D40</f>
        <v>627.72521516572681</v>
      </c>
      <c r="E39" s="6">
        <f>E41+E42+E40</f>
        <v>66.866523131050087</v>
      </c>
      <c r="F39" s="6">
        <f>F41+F42+F43</f>
        <v>0</v>
      </c>
    </row>
    <row r="40" spans="1:9">
      <c r="A40" s="23" t="s">
        <v>7</v>
      </c>
      <c r="B40" s="17" t="s">
        <v>48</v>
      </c>
      <c r="C40" s="8">
        <f>SUM(D40:F40)</f>
        <v>470.09966026479344</v>
      </c>
      <c r="D40" s="8">
        <f>'Структура  '!D38/'Структура  '!D54</f>
        <v>424.84440012583121</v>
      </c>
      <c r="E40" s="8">
        <f>'Структура  '!E38/'Структура  '!E54</f>
        <v>45.255260138962207</v>
      </c>
      <c r="F40" s="8"/>
    </row>
    <row r="41" spans="1:9" ht="37.5">
      <c r="A41" s="23" t="s">
        <v>8</v>
      </c>
      <c r="B41" s="17" t="s">
        <v>49</v>
      </c>
      <c r="C41" s="8">
        <f t="shared" ref="C41:C47" si="4">SUM(D41:F41)</f>
        <v>103.42192525825456</v>
      </c>
      <c r="D41" s="8">
        <f>'Структура  '!D39/'Структура  '!D54</f>
        <v>93.46576802768287</v>
      </c>
      <c r="E41" s="8">
        <f>'Структура  '!E39/'Структура  '!E54</f>
        <v>9.9561572305716872</v>
      </c>
      <c r="F41" s="8">
        <v>0</v>
      </c>
    </row>
    <row r="42" spans="1:9">
      <c r="A42" s="23" t="s">
        <v>9</v>
      </c>
      <c r="B42" s="17" t="s">
        <v>50</v>
      </c>
      <c r="C42" s="8">
        <f t="shared" si="4"/>
        <v>121.07015277372891</v>
      </c>
      <c r="D42" s="8">
        <f>'Структура  '!D40/'Структура  '!D54</f>
        <v>109.41504701221271</v>
      </c>
      <c r="E42" s="8">
        <f>'Структура  '!E40/'Структура  '!E54</f>
        <v>11.655105761516193</v>
      </c>
      <c r="F42" s="8">
        <f>SUM(F43:F47)</f>
        <v>0</v>
      </c>
      <c r="I42" s="16"/>
    </row>
    <row r="43" spans="1:9" ht="33">
      <c r="A43" s="23" t="s">
        <v>57</v>
      </c>
      <c r="B43" s="71" t="s">
        <v>61</v>
      </c>
      <c r="C43" s="8">
        <f t="shared" si="4"/>
        <v>8.3923743971039588</v>
      </c>
      <c r="D43" s="8">
        <f>'Структура  '!D41/'Структура  '!D54</f>
        <v>7.5844625464326016</v>
      </c>
      <c r="E43" s="8">
        <f>'Структура  '!E41/'Структура  '!E54</f>
        <v>0.80791185067135785</v>
      </c>
      <c r="F43" s="8">
        <v>0</v>
      </c>
    </row>
    <row r="44" spans="1:9">
      <c r="A44" s="23" t="s">
        <v>58</v>
      </c>
      <c r="B44" s="71" t="s">
        <v>63</v>
      </c>
      <c r="C44" s="8">
        <f t="shared" si="4"/>
        <v>8.5986204875229788</v>
      </c>
      <c r="D44" s="8">
        <f>'Структура  '!D42/'Структура  '!D54</f>
        <v>7.7708538671857603</v>
      </c>
      <c r="E44" s="8">
        <f>'Структура  '!E42/'Структура  '!E54</f>
        <v>0.82776662033721815</v>
      </c>
      <c r="F44" s="8">
        <v>0</v>
      </c>
    </row>
    <row r="45" spans="1:9">
      <c r="A45" s="23" t="s">
        <v>55</v>
      </c>
      <c r="B45" s="71" t="s">
        <v>79</v>
      </c>
      <c r="C45" s="8">
        <f t="shared" si="4"/>
        <v>0.91928302058837785</v>
      </c>
      <c r="D45" s="8">
        <f>'Структура  '!D43/'Структура  '!D54</f>
        <v>0.83078605759413837</v>
      </c>
      <c r="E45" s="8">
        <f>'Структура  '!E43/'Структура  '!E54</f>
        <v>8.8496962994239523E-2</v>
      </c>
      <c r="F45" s="8">
        <v>0</v>
      </c>
    </row>
    <row r="46" spans="1:9">
      <c r="A46" s="23" t="s">
        <v>54</v>
      </c>
      <c r="B46" s="71" t="s">
        <v>64</v>
      </c>
      <c r="C46" s="8">
        <f t="shared" si="4"/>
        <v>101.28156225934036</v>
      </c>
      <c r="D46" s="8">
        <f>'Структура  '!D44/'Структура  '!D54</f>
        <v>91.531452155569639</v>
      </c>
      <c r="E46" s="8">
        <f>'Структура  '!E44/'Структура  '!E54</f>
        <v>9.7501101037707194</v>
      </c>
      <c r="F46" s="8">
        <v>0</v>
      </c>
    </row>
    <row r="47" spans="1:9" ht="49.5">
      <c r="A47" s="23" t="s">
        <v>53</v>
      </c>
      <c r="B47" s="72" t="s">
        <v>106</v>
      </c>
      <c r="C47" s="8">
        <f t="shared" si="4"/>
        <v>1.8783126091732214</v>
      </c>
      <c r="D47" s="8">
        <f>'Структура  '!D45/'Структура  '!D54</f>
        <v>1.6974923854305644</v>
      </c>
      <c r="E47" s="8">
        <f>'Структура  '!E45/'Структура  '!E54</f>
        <v>0.18082022374265699</v>
      </c>
      <c r="F47" s="8">
        <v>0</v>
      </c>
    </row>
    <row r="48" spans="1:9">
      <c r="A48" s="24" t="s">
        <v>10</v>
      </c>
      <c r="B48" s="25" t="s">
        <v>51</v>
      </c>
      <c r="C48" s="6">
        <f>C49</f>
        <v>11.266745134024038</v>
      </c>
      <c r="D48" s="6">
        <v>0</v>
      </c>
      <c r="E48" s="6">
        <v>0</v>
      </c>
      <c r="F48" s="6">
        <f>F49</f>
        <v>11.266745134024038</v>
      </c>
    </row>
    <row r="49" spans="1:8" ht="37.5">
      <c r="A49" s="23" t="s">
        <v>52</v>
      </c>
      <c r="B49" s="17" t="s">
        <v>108</v>
      </c>
      <c r="C49" s="8">
        <f>F49</f>
        <v>11.266745134024038</v>
      </c>
      <c r="D49" s="8"/>
      <c r="E49" s="8"/>
      <c r="F49" s="8">
        <f>'Структура  '!F47/'Структура  '!F54</f>
        <v>11.266745134024038</v>
      </c>
    </row>
    <row r="50" spans="1:8">
      <c r="A50" s="24" t="s">
        <v>11</v>
      </c>
      <c r="B50" s="25" t="s">
        <v>42</v>
      </c>
      <c r="C50" s="6">
        <f>(D50+E50+F50)</f>
        <v>5490.6618826605136</v>
      </c>
      <c r="D50" s="6">
        <f>D12+D39</f>
        <v>4951.9081527172457</v>
      </c>
      <c r="E50" s="6">
        <f>E12+E39</f>
        <v>527.48698480924406</v>
      </c>
      <c r="F50" s="6">
        <f>F12+F38+F48</f>
        <v>11.266745134024038</v>
      </c>
    </row>
    <row r="51" spans="1:8">
      <c r="A51" s="23" t="s">
        <v>12</v>
      </c>
      <c r="B51" s="17" t="s">
        <v>110</v>
      </c>
      <c r="C51" s="8">
        <f>E51+F51+D51</f>
        <v>219.62647530642056</v>
      </c>
      <c r="D51" s="8">
        <f>D50*4%</f>
        <v>198.07632610868984</v>
      </c>
      <c r="E51" s="8">
        <f>E50*4%</f>
        <v>21.099479392369762</v>
      </c>
      <c r="F51" s="8">
        <f>F50*4%</f>
        <v>0.45066980536096152</v>
      </c>
    </row>
    <row r="52" spans="1:8">
      <c r="A52" s="23" t="s">
        <v>13</v>
      </c>
      <c r="B52" s="17" t="s">
        <v>99</v>
      </c>
      <c r="C52" s="6">
        <f>(D52+E52+F52)</f>
        <v>5710.2883579669342</v>
      </c>
      <c r="D52" s="6">
        <f>D50+D51</f>
        <v>5149.9844788259352</v>
      </c>
      <c r="E52" s="6">
        <f>(E50+E51)</f>
        <v>548.58646420161381</v>
      </c>
      <c r="F52" s="6">
        <f>F50+F51</f>
        <v>11.717414939385</v>
      </c>
    </row>
    <row r="53" spans="1:8">
      <c r="A53" s="28" t="s">
        <v>14</v>
      </c>
      <c r="B53" s="25" t="s">
        <v>100</v>
      </c>
      <c r="C53" s="6">
        <f>D53+E53+F53</f>
        <v>5710.2883579669342</v>
      </c>
      <c r="D53" s="29">
        <f>D52</f>
        <v>5149.9844788259352</v>
      </c>
      <c r="E53" s="6">
        <f>E52</f>
        <v>548.58646420161381</v>
      </c>
      <c r="F53" s="6">
        <f>F52</f>
        <v>11.717414939385</v>
      </c>
    </row>
    <row r="54" spans="1:8" ht="37.5">
      <c r="A54" s="23" t="s">
        <v>15</v>
      </c>
      <c r="B54" s="69" t="s">
        <v>109</v>
      </c>
      <c r="C54" s="8">
        <f>D54+E54+F54</f>
        <v>228.4115343186773</v>
      </c>
      <c r="D54" s="8">
        <f>'Структура  '!D52</f>
        <v>205.99937915303735</v>
      </c>
      <c r="E54" s="8">
        <f>'Структура  '!E52</f>
        <v>21.943458568064546</v>
      </c>
      <c r="F54" s="8">
        <f>'Структура  '!F52</f>
        <v>0.46869659757539994</v>
      </c>
    </row>
    <row r="55" spans="1:8">
      <c r="A55" s="23" t="s">
        <v>1</v>
      </c>
      <c r="B55" s="25" t="s">
        <v>101</v>
      </c>
      <c r="C55" s="6">
        <f>C53+C54</f>
        <v>5938.6998922856119</v>
      </c>
      <c r="D55" s="6">
        <f>D53+D54</f>
        <v>5355.9838579789721</v>
      </c>
      <c r="E55" s="6">
        <f>(E53+E54)</f>
        <v>570.52992276967836</v>
      </c>
      <c r="F55" s="6">
        <f>F53+F54</f>
        <v>12.1861115369604</v>
      </c>
      <c r="H55" s="16"/>
    </row>
    <row r="56" spans="1:8">
      <c r="A56" s="23" t="s">
        <v>16</v>
      </c>
      <c r="B56" s="17" t="s">
        <v>44</v>
      </c>
      <c r="C56" s="15">
        <f>'Структура  '!C54</f>
        <v>2018.894</v>
      </c>
      <c r="D56" s="15">
        <f>C56</f>
        <v>2018.894</v>
      </c>
      <c r="E56" s="15">
        <f>D56</f>
        <v>2018.894</v>
      </c>
      <c r="F56" s="15">
        <f>E56</f>
        <v>2018.894</v>
      </c>
    </row>
    <row r="57" spans="1:8">
      <c r="A57" s="63"/>
      <c r="B57" s="64"/>
      <c r="C57" s="65"/>
      <c r="D57" s="65"/>
      <c r="E57" s="65"/>
      <c r="F57" s="65"/>
    </row>
    <row r="58" spans="1:8" ht="30" customHeight="1">
      <c r="A58" s="3"/>
      <c r="B58" s="9" t="s">
        <v>87</v>
      </c>
      <c r="C58" s="76" t="s">
        <v>98</v>
      </c>
      <c r="D58" s="76"/>
      <c r="E58" s="76"/>
      <c r="F58" s="76"/>
    </row>
    <row r="59" spans="1:8">
      <c r="A59" s="10"/>
      <c r="B59"/>
      <c r="C59" s="16"/>
      <c r="D59" s="16"/>
      <c r="E59"/>
      <c r="F59"/>
    </row>
    <row r="60" spans="1:8">
      <c r="A60" s="11"/>
      <c r="B60" s="77"/>
      <c r="C60" s="14"/>
      <c r="D60" s="18"/>
    </row>
    <row r="61" spans="1:8">
      <c r="B61" s="78"/>
      <c r="D61" s="13"/>
      <c r="E61" s="2"/>
    </row>
    <row r="63" spans="1:8">
      <c r="D63" s="2"/>
    </row>
    <row r="64" spans="1:8">
      <c r="D64" s="2"/>
    </row>
    <row r="66" spans="3:3">
      <c r="C66" s="14"/>
    </row>
    <row r="67" spans="3:3">
      <c r="C67" s="14"/>
    </row>
  </sheetData>
  <mergeCells count="10">
    <mergeCell ref="C58:F58"/>
    <mergeCell ref="B60:B61"/>
    <mergeCell ref="A5:F5"/>
    <mergeCell ref="A7:A11"/>
    <mergeCell ref="B7:B11"/>
    <mergeCell ref="C7:F7"/>
    <mergeCell ref="C8:F8"/>
    <mergeCell ref="C9:F9"/>
    <mergeCell ref="C10:C11"/>
    <mergeCell ref="D10:F10"/>
  </mergeCells>
  <pageMargins left="1.299212598425197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Структура  </vt:lpstr>
      <vt:lpstr>на 1 Гкал +</vt:lpstr>
      <vt:lpstr>'на 1 Гкал +'!Область_печати</vt:lpstr>
      <vt:lpstr>'Структура 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Вікторія Дмитрієва</dc:creator>
  <cp:lastModifiedBy>User</cp:lastModifiedBy>
  <cp:lastPrinted>2025-12-12T07:46:52Z</cp:lastPrinted>
  <dcterms:created xsi:type="dcterms:W3CDTF">2021-08-26T10:39:20Z</dcterms:created>
  <dcterms:modified xsi:type="dcterms:W3CDTF">2025-12-23T07:39:47Z</dcterms:modified>
</cp:coreProperties>
</file>